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nuscript\TB\new submission\Theranostics\revised\"/>
    </mc:Choice>
  </mc:AlternateContent>
  <xr:revisionPtr revIDLastSave="0" documentId="13_ncr:1_{C76DBE39-7AF6-4560-802A-65858F207D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Sheet1!$A$4:$AQ$23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2" i="1" l="1"/>
  <c r="R21" i="1"/>
  <c r="R16" i="1"/>
  <c r="R12" i="1"/>
  <c r="R11" i="1"/>
  <c r="R6" i="1"/>
  <c r="R7" i="1"/>
  <c r="R8" i="1"/>
  <c r="R9" i="1"/>
  <c r="Q22" i="1"/>
  <c r="Q21" i="1"/>
  <c r="Q16" i="1"/>
  <c r="Q11" i="1"/>
  <c r="Q6" i="1"/>
  <c r="Q7" i="1"/>
  <c r="Q8" i="1"/>
  <c r="Q9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P23" i="1" s="1"/>
  <c r="Q23" i="1" s="1"/>
  <c r="R23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6" i="1"/>
  <c r="N7" i="1"/>
  <c r="N8" i="1"/>
  <c r="N9" i="1"/>
  <c r="N5" i="1"/>
  <c r="H13" i="1"/>
  <c r="H14" i="1"/>
</calcChain>
</file>

<file path=xl/sharedStrings.xml><?xml version="1.0" encoding="utf-8"?>
<sst xmlns="http://schemas.openxmlformats.org/spreadsheetml/2006/main" count="431" uniqueCount="90">
  <si>
    <t>Severe immunosuppression (WHO age-CD4% definition)</t>
  </si>
  <si>
    <t>Yes</t>
  </si>
  <si>
    <t>No</t>
  </si>
  <si>
    <t>Died</t>
  </si>
  <si>
    <t>TST equal or more than 5mm</t>
  </si>
  <si>
    <t>Resp xpert or culture positive</t>
  </si>
  <si>
    <t>Sample ID in raw file</t>
  </si>
  <si>
    <t>Culture #1</t>
  </si>
  <si>
    <t>Culture #2</t>
  </si>
  <si>
    <t>Xpert #1</t>
  </si>
  <si>
    <t>Xpert #2</t>
  </si>
  <si>
    <t>Stool Xpert</t>
  </si>
  <si>
    <t>Not done</t>
  </si>
  <si>
    <t>Positive</t>
  </si>
  <si>
    <t>Negative</t>
  </si>
  <si>
    <t xml:space="preserve">Positive </t>
  </si>
  <si>
    <t>Not applicable</t>
  </si>
  <si>
    <t>C1</t>
  </si>
  <si>
    <t>C2</t>
  </si>
  <si>
    <t>C3</t>
  </si>
  <si>
    <t>C4</t>
  </si>
  <si>
    <t>C5</t>
  </si>
  <si>
    <t>UC1</t>
  </si>
  <si>
    <t>UC2</t>
  </si>
  <si>
    <t>UC3</t>
  </si>
  <si>
    <t>UC4</t>
  </si>
  <si>
    <t>UC5</t>
  </si>
  <si>
    <t>UC6</t>
  </si>
  <si>
    <t>UL1</t>
  </si>
  <si>
    <t>UL2</t>
  </si>
  <si>
    <t>UL3</t>
  </si>
  <si>
    <t>UL4</t>
  </si>
  <si>
    <t>UL5</t>
  </si>
  <si>
    <t>UL6</t>
  </si>
  <si>
    <t>UL7</t>
  </si>
  <si>
    <t>UL8</t>
  </si>
  <si>
    <t>ID</t>
  </si>
  <si>
    <t>PUSH ID</t>
  </si>
  <si>
    <t>≥2.2</t>
  </si>
  <si>
    <t>dotp</t>
  </si>
  <si>
    <t>rdotp</t>
  </si>
  <si>
    <t>SNR</t>
  </si>
  <si>
    <t>CFP-10+</t>
  </si>
  <si>
    <t>Peak area ratio</t>
  </si>
  <si>
    <t>F</t>
  </si>
  <si>
    <t>M</t>
  </si>
  <si>
    <t>Age (y)</t>
  </si>
  <si>
    <t>CXR TB+</t>
  </si>
  <si>
    <t>TB contact</t>
  </si>
  <si>
    <t>TB treatment</t>
  </si>
  <si>
    <t>TB treat response</t>
  </si>
  <si>
    <t>NIH TB Symptom</t>
  </si>
  <si>
    <t>&lt;0.22</t>
  </si>
  <si>
    <t>&gt;1.58</t>
  </si>
  <si>
    <t>Adjusted peak area ratio</t>
  </si>
  <si>
    <t>Note:</t>
  </si>
  <si>
    <t>CFP-10 level (pM)</t>
  </si>
  <si>
    <t>Contaminated</t>
  </si>
  <si>
    <t>UriNot Applicablery LAM</t>
  </si>
  <si>
    <t>CD4 Count (cells/uL)</t>
  </si>
  <si>
    <t>CD4% at Enrollment</t>
  </si>
  <si>
    <t>Viral load (copies/mL) at Enrollment</t>
  </si>
  <si>
    <t>Viral load (copies/mL) Month 6</t>
  </si>
  <si>
    <t>VL suppression</t>
  </si>
  <si>
    <t>No VL suppression</t>
  </si>
  <si>
    <t>VL Suppressed &lt;50</t>
  </si>
  <si>
    <t>CFP-10pep assay qualification result</t>
  </si>
  <si>
    <t>Sex (F, female; M, male)</t>
  </si>
  <si>
    <t>Days ART started after enrollment</t>
  </si>
  <si>
    <t>IRIS Classification: Confirmed (1), Likely (2), Possible (3), Unlikely (4)</t>
  </si>
  <si>
    <t xml:space="preserve">Paradoxical TB IRIS </t>
  </si>
  <si>
    <t>Culture positive for Non-TB mycobacteria</t>
  </si>
  <si>
    <t>IRIS category</t>
  </si>
  <si>
    <t>Unmasking TB IRIS</t>
  </si>
  <si>
    <t>Paradoxical TB IRIS</t>
  </si>
  <si>
    <t>Peak Area of IS peptide</t>
  </si>
  <si>
    <t>Peak Area of endogenous peptide</t>
  </si>
  <si>
    <t>Quantification of CFP-10</t>
  </si>
  <si>
    <t>The average IS peptide peak area in spiked-in standards for quantitative curve is 60659.8</t>
  </si>
  <si>
    <t>Adjusted Peak Area Ratio=light peptide peak area/the average IS Peptide Peak Area in Spiked-in Standards for Quantitative Curve</t>
  </si>
  <si>
    <t>Log10 Concentration of CFP-10 (pM)=(log10 adjust Peak Area Ratio+1.4695)/0.9093</t>
  </si>
  <si>
    <t>Adjusted peak area ratio (Log10)</t>
  </si>
  <si>
    <t>CFP-10 level (pM, Log10)</t>
  </si>
  <si>
    <t>≥0.71</t>
  </si>
  <si>
    <t>≥0.79</t>
  </si>
  <si>
    <t># ρip+</t>
  </si>
  <si>
    <t># ρip-</t>
  </si>
  <si>
    <t>∑sρip±</t>
  </si>
  <si>
    <t>%ρip-</t>
  </si>
  <si>
    <t xml:space="preserve"> Dataset S7. Clinical information and diagnosis of 19 patients from PUSH pediatric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</si>
</sst>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2" borderId="0" xfId="0" applyFont="1" applyFill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Fill="1" applyBorder="1"/>
    <xf numFmtId="165" fontId="1" fillId="0" borderId="0" xfId="0" applyNumberFormat="1" applyFont="1"/>
    <xf numFmtId="165" fontId="1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165" fontId="1" fillId="0" borderId="7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165" fontId="2" fillId="0" borderId="9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2" xfId="0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0" xfId="0" applyFont="1" applyFill="1" applyBorder="1"/>
    <xf numFmtId="0" fontId="2" fillId="0" borderId="10" xfId="0" applyFont="1" applyFill="1" applyBorder="1"/>
    <xf numFmtId="1" fontId="1" fillId="0" borderId="4" xfId="0" applyNumberFormat="1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3" fillId="2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4" fillId="0" borderId="0" xfId="0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quotePrefix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/>
    <xf numFmtId="0" fontId="1" fillId="0" borderId="0" xfId="0" applyFont="1" applyAlignment="1"/>
    <xf numFmtId="0" fontId="1" fillId="0" borderId="8" xfId="0" applyFont="1" applyBorder="1" applyAlignment="1"/>
    <xf numFmtId="0" fontId="5" fillId="2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4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/>
    </xf>
    <xf numFmtId="165" fontId="1" fillId="0" borderId="8" xfId="0" applyNumberFormat="1" applyFont="1" applyFill="1" applyBorder="1" applyAlignment="1">
      <alignment horizontal="center"/>
    </xf>
    <xf numFmtId="165" fontId="1" fillId="0" borderId="11" xfId="0" applyNumberFormat="1" applyFont="1" applyFill="1" applyBorder="1" applyAlignment="1">
      <alignment horizontal="center"/>
    </xf>
    <xf numFmtId="165" fontId="1" fillId="0" borderId="15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1" fillId="0" borderId="15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65" fontId="2" fillId="0" borderId="15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4"/>
  <sheetViews>
    <sheetView tabSelected="1" zoomScale="115" zoomScaleNormal="115" workbookViewId="0">
      <selection activeCell="B5" sqref="B5"/>
    </sheetView>
  </sheetViews>
  <sheetFormatPr defaultColWidth="8.88671875" defaultRowHeight="13.2" x14ac:dyDescent="0.25"/>
  <cols>
    <col min="1" max="1" width="8.6640625" style="1" customWidth="1"/>
    <col min="2" max="2" width="9.5546875" style="1" customWidth="1"/>
    <col min="3" max="3" width="11.33203125" style="1" bestFit="1" customWidth="1"/>
    <col min="4" max="6" width="8.6640625" style="1" customWidth="1"/>
    <col min="7" max="7" width="34.33203125" style="7" customWidth="1"/>
    <col min="8" max="8" width="21.88671875" style="1" customWidth="1"/>
    <col min="9" max="10" width="8.6640625" style="1" customWidth="1"/>
    <col min="11" max="11" width="8.6640625" style="12" customWidth="1"/>
    <col min="12" max="12" width="27.5546875" style="12" customWidth="1"/>
    <col min="13" max="13" width="30.44140625" style="12" customWidth="1"/>
    <col min="14" max="14" width="25.33203125" style="12" customWidth="1"/>
    <col min="15" max="16" width="20" style="12" customWidth="1"/>
    <col min="17" max="18" width="25.88671875" style="12" customWidth="1"/>
    <col min="19" max="19" width="8.77734375" style="12" customWidth="1"/>
    <col min="20" max="20" width="7" style="12" customWidth="1"/>
    <col min="21" max="21" width="18" style="12" customWidth="1"/>
    <col min="22" max="22" width="21.88671875" style="12" customWidth="1"/>
    <col min="23" max="23" width="48.109375" style="1" customWidth="1"/>
    <col min="24" max="24" width="22" style="1" customWidth="1"/>
    <col min="25" max="27" width="48.109375" style="1" customWidth="1"/>
    <col min="28" max="29" width="68.6640625" style="1" customWidth="1"/>
    <col min="30" max="30" width="23.44140625" style="1" customWidth="1"/>
    <col min="31" max="31" width="9.44140625" style="1" bestFit="1" customWidth="1"/>
    <col min="32" max="32" width="15.5546875" style="1" customWidth="1"/>
    <col min="33" max="33" width="12" style="1" bestFit="1" customWidth="1"/>
    <col min="34" max="34" width="18" style="1" bestFit="1" customWidth="1"/>
    <col min="35" max="35" width="4.88671875" style="1" bestFit="1" customWidth="1"/>
    <col min="36" max="36" width="11.33203125" style="1" bestFit="1" customWidth="1"/>
    <col min="37" max="37" width="26.44140625" style="1" bestFit="1" customWidth="1"/>
    <col min="38" max="38" width="25.88671875" style="1" bestFit="1" customWidth="1"/>
    <col min="39" max="39" width="19.6640625" style="1" customWidth="1"/>
    <col min="40" max="40" width="9.6640625" style="1" customWidth="1"/>
    <col min="41" max="41" width="10" style="1" customWidth="1"/>
    <col min="42" max="42" width="8.33203125" style="1" customWidth="1"/>
    <col min="43" max="43" width="11.6640625" style="1" customWidth="1"/>
    <col min="44" max="44" width="35.44140625" style="1" customWidth="1"/>
    <col min="45" max="16384" width="8.88671875" style="1"/>
  </cols>
  <sheetData>
    <row r="1" spans="1:44" s="16" customFormat="1" ht="13.8" thickBot="1" x14ac:dyDescent="0.3">
      <c r="A1" s="9" t="s">
        <v>89</v>
      </c>
      <c r="B1" s="9"/>
      <c r="C1" s="9"/>
      <c r="D1" s="9"/>
      <c r="E1" s="9"/>
      <c r="F1" s="9"/>
      <c r="G1" s="9"/>
      <c r="H1" s="9"/>
      <c r="I1" s="9"/>
      <c r="J1" s="9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44" s="16" customFormat="1" x14ac:dyDescent="0.25">
      <c r="A2" s="9"/>
      <c r="B2" s="9"/>
      <c r="C2" s="9"/>
      <c r="D2" s="115" t="s">
        <v>66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5" t="s">
        <v>77</v>
      </c>
      <c r="P2" s="116"/>
      <c r="Q2" s="116"/>
      <c r="R2" s="117"/>
      <c r="S2" s="36"/>
      <c r="T2" s="36"/>
      <c r="U2" s="36"/>
      <c r="V2" s="36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44" ht="13.8" thickBot="1" x14ac:dyDescent="0.3">
      <c r="A3" s="9"/>
      <c r="B3" s="9"/>
      <c r="C3" s="9"/>
      <c r="D3" s="78" t="s">
        <v>83</v>
      </c>
      <c r="E3" s="79" t="s">
        <v>84</v>
      </c>
      <c r="F3" s="79" t="s">
        <v>38</v>
      </c>
      <c r="G3" s="79" t="s">
        <v>53</v>
      </c>
      <c r="H3" s="79" t="s">
        <v>52</v>
      </c>
      <c r="I3" s="80"/>
      <c r="J3" s="80"/>
      <c r="K3" s="82"/>
      <c r="L3" s="82"/>
      <c r="M3" s="82"/>
      <c r="N3" s="82"/>
      <c r="O3" s="118"/>
      <c r="P3" s="119"/>
      <c r="Q3" s="119"/>
      <c r="R3" s="120"/>
      <c r="S3" s="36"/>
      <c r="T3" s="36"/>
      <c r="U3" s="36"/>
      <c r="V3" s="36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44" s="4" customFormat="1" ht="13.8" thickBot="1" x14ac:dyDescent="0.3">
      <c r="A4" s="11" t="s">
        <v>36</v>
      </c>
      <c r="B4" s="11" t="s">
        <v>6</v>
      </c>
      <c r="C4" s="11" t="s">
        <v>37</v>
      </c>
      <c r="D4" s="74" t="s">
        <v>39</v>
      </c>
      <c r="E4" s="75" t="s">
        <v>40</v>
      </c>
      <c r="F4" s="75" t="s">
        <v>41</v>
      </c>
      <c r="G4" s="76" t="s">
        <v>87</v>
      </c>
      <c r="H4" s="77" t="s">
        <v>88</v>
      </c>
      <c r="I4" s="10" t="s">
        <v>86</v>
      </c>
      <c r="J4" s="11" t="s">
        <v>85</v>
      </c>
      <c r="K4" s="81" t="s">
        <v>42</v>
      </c>
      <c r="L4" s="92" t="s">
        <v>76</v>
      </c>
      <c r="M4" s="92" t="s">
        <v>75</v>
      </c>
      <c r="N4" s="92" t="s">
        <v>43</v>
      </c>
      <c r="O4" s="92" t="s">
        <v>54</v>
      </c>
      <c r="P4" s="92" t="s">
        <v>81</v>
      </c>
      <c r="Q4" s="92" t="s">
        <v>82</v>
      </c>
      <c r="R4" s="108" t="s">
        <v>56</v>
      </c>
      <c r="S4" s="11" t="s">
        <v>67</v>
      </c>
      <c r="T4" s="11" t="s">
        <v>46</v>
      </c>
      <c r="U4" s="11" t="s">
        <v>59</v>
      </c>
      <c r="V4" s="11" t="s">
        <v>60</v>
      </c>
      <c r="W4" s="2" t="s">
        <v>0</v>
      </c>
      <c r="X4" s="2" t="s">
        <v>61</v>
      </c>
      <c r="Y4" s="2" t="s">
        <v>62</v>
      </c>
      <c r="Z4" s="2" t="s">
        <v>68</v>
      </c>
      <c r="AA4" s="2" t="s">
        <v>63</v>
      </c>
      <c r="AB4" s="2" t="s">
        <v>72</v>
      </c>
      <c r="AC4" s="2" t="s">
        <v>69</v>
      </c>
      <c r="AD4" s="2" t="s">
        <v>51</v>
      </c>
      <c r="AE4" s="2" t="s">
        <v>47</v>
      </c>
      <c r="AF4" s="2" t="s">
        <v>48</v>
      </c>
      <c r="AG4" s="2" t="s">
        <v>49</v>
      </c>
      <c r="AH4" s="3" t="s">
        <v>50</v>
      </c>
      <c r="AI4" s="11" t="s">
        <v>3</v>
      </c>
      <c r="AJ4" s="11" t="s">
        <v>58</v>
      </c>
      <c r="AK4" s="11" t="s">
        <v>4</v>
      </c>
      <c r="AL4" s="11" t="s">
        <v>5</v>
      </c>
      <c r="AM4" s="52" t="s">
        <v>7</v>
      </c>
      <c r="AN4" s="52" t="s">
        <v>8</v>
      </c>
      <c r="AO4" s="52" t="s">
        <v>9</v>
      </c>
      <c r="AP4" s="52" t="s">
        <v>10</v>
      </c>
      <c r="AQ4" s="52" t="s">
        <v>11</v>
      </c>
      <c r="AR4" s="52" t="s">
        <v>71</v>
      </c>
    </row>
    <row r="5" spans="1:44" s="4" customFormat="1" ht="13.8" thickBot="1" x14ac:dyDescent="0.3">
      <c r="A5" s="23" t="s">
        <v>17</v>
      </c>
      <c r="B5" s="24">
        <v>121167</v>
      </c>
      <c r="C5" s="24">
        <v>1211006719</v>
      </c>
      <c r="D5" s="25">
        <v>0.73409999999999997</v>
      </c>
      <c r="E5" s="26">
        <v>0.79430000000000001</v>
      </c>
      <c r="F5" s="58">
        <v>1</v>
      </c>
      <c r="G5" s="63">
        <v>3.4519033206707999</v>
      </c>
      <c r="H5" s="64">
        <v>0</v>
      </c>
      <c r="I5" s="48">
        <v>0</v>
      </c>
      <c r="J5" s="49">
        <v>9</v>
      </c>
      <c r="K5" s="65" t="s">
        <v>2</v>
      </c>
      <c r="L5" s="83">
        <v>2025.86083984375</v>
      </c>
      <c r="M5" s="98">
        <v>58202.765625</v>
      </c>
      <c r="N5" s="98">
        <f>L5/M5</f>
        <v>3.4806951492586398E-2</v>
      </c>
      <c r="O5" s="83">
        <f t="shared" ref="O5:O23" si="0">L5/60659.8</f>
        <v>3.339709065713619E-2</v>
      </c>
      <c r="P5" s="100">
        <f>LOG10(O5)</f>
        <v>-1.4762913645233062</v>
      </c>
      <c r="Q5" s="100">
        <f>(P5+1.4695)/0.9093</f>
        <v>-7.4687831555110508E-3</v>
      </c>
      <c r="R5" s="104" t="s">
        <v>16</v>
      </c>
      <c r="S5" s="24" t="s">
        <v>44</v>
      </c>
      <c r="T5" s="50">
        <v>7.7125256673511293</v>
      </c>
      <c r="U5" s="50">
        <v>536</v>
      </c>
      <c r="V5" s="50">
        <v>25.200000762939453</v>
      </c>
      <c r="W5" s="24" t="s">
        <v>2</v>
      </c>
      <c r="X5" s="95">
        <v>316270</v>
      </c>
      <c r="Y5" s="95" t="s">
        <v>12</v>
      </c>
      <c r="Z5" s="95">
        <v>8</v>
      </c>
      <c r="AA5" s="95"/>
      <c r="AB5" s="95" t="s">
        <v>74</v>
      </c>
      <c r="AC5" s="95">
        <v>3</v>
      </c>
      <c r="AD5" s="24" t="s">
        <v>2</v>
      </c>
      <c r="AE5" s="24" t="s">
        <v>1</v>
      </c>
      <c r="AF5" s="24" t="s">
        <v>2</v>
      </c>
      <c r="AG5" s="51" t="s">
        <v>1</v>
      </c>
      <c r="AH5" s="51" t="s">
        <v>2</v>
      </c>
      <c r="AI5" s="24" t="s">
        <v>1</v>
      </c>
      <c r="AJ5" s="24" t="s">
        <v>14</v>
      </c>
      <c r="AK5" s="24" t="s">
        <v>2</v>
      </c>
      <c r="AL5" s="24" t="s">
        <v>1</v>
      </c>
      <c r="AM5" s="60" t="s">
        <v>13</v>
      </c>
      <c r="AN5" s="24" t="s">
        <v>14</v>
      </c>
      <c r="AO5" s="60" t="s">
        <v>13</v>
      </c>
      <c r="AP5" s="24" t="s">
        <v>12</v>
      </c>
      <c r="AQ5" s="58" t="s">
        <v>14</v>
      </c>
    </row>
    <row r="6" spans="1:44" s="4" customFormat="1" ht="13.8" thickBot="1" x14ac:dyDescent="0.3">
      <c r="A6" s="18" t="s">
        <v>18</v>
      </c>
      <c r="B6" s="19">
        <v>121174</v>
      </c>
      <c r="C6" s="19">
        <v>1211007419</v>
      </c>
      <c r="D6" s="28">
        <v>0.81940000000000002</v>
      </c>
      <c r="E6" s="29">
        <v>0.89290000000000003</v>
      </c>
      <c r="F6" s="30">
        <v>2.17</v>
      </c>
      <c r="G6" s="31">
        <v>6.1088261880394104</v>
      </c>
      <c r="H6" s="66">
        <v>0</v>
      </c>
      <c r="I6" s="37">
        <v>0</v>
      </c>
      <c r="J6" s="38">
        <v>16</v>
      </c>
      <c r="K6" s="41" t="s">
        <v>1</v>
      </c>
      <c r="L6" s="93">
        <v>4779.2216796875</v>
      </c>
      <c r="M6" s="31">
        <v>349534.4375</v>
      </c>
      <c r="N6" s="17">
        <f t="shared" ref="N6:N23" si="1">L6/M6</f>
        <v>1.3673106758436356E-2</v>
      </c>
      <c r="O6" s="84">
        <f t="shared" si="0"/>
        <v>7.8787297018577368E-2</v>
      </c>
      <c r="P6" s="100">
        <f t="shared" ref="P6:P23" si="2">LOG10(O6)</f>
        <v>-1.1035437987471832</v>
      </c>
      <c r="Q6" s="100">
        <f t="shared" ref="Q6:Q9" si="3">(P6+1.4695)/0.9093</f>
        <v>0.40245925574927616</v>
      </c>
      <c r="R6" s="105">
        <f t="shared" ref="R6:R12" si="4">10^Q6</f>
        <v>2.5261507028703285</v>
      </c>
      <c r="S6" s="19" t="s">
        <v>44</v>
      </c>
      <c r="T6" s="42">
        <v>1.2950034223134839</v>
      </c>
      <c r="U6" s="42">
        <v>592</v>
      </c>
      <c r="V6" s="42">
        <v>15</v>
      </c>
      <c r="W6" s="19" t="s">
        <v>1</v>
      </c>
      <c r="X6" s="97">
        <v>461751</v>
      </c>
      <c r="Y6" s="97">
        <v>9508</v>
      </c>
      <c r="Z6" s="97">
        <v>0</v>
      </c>
      <c r="AA6" s="97" t="s">
        <v>64</v>
      </c>
      <c r="AB6" s="97"/>
      <c r="AC6" s="97"/>
      <c r="AD6" s="19" t="s">
        <v>2</v>
      </c>
      <c r="AE6" s="19" t="s">
        <v>1</v>
      </c>
      <c r="AF6" s="19" t="s">
        <v>1</v>
      </c>
      <c r="AG6" s="6" t="s">
        <v>1</v>
      </c>
      <c r="AH6" s="43" t="s">
        <v>1</v>
      </c>
      <c r="AI6" s="19" t="s">
        <v>2</v>
      </c>
      <c r="AJ6" s="19" t="s">
        <v>12</v>
      </c>
      <c r="AK6" s="19" t="s">
        <v>2</v>
      </c>
      <c r="AL6" s="19" t="s">
        <v>1</v>
      </c>
      <c r="AM6" s="19" t="s">
        <v>57</v>
      </c>
      <c r="AN6" s="53" t="s">
        <v>13</v>
      </c>
      <c r="AO6" s="19" t="s">
        <v>14</v>
      </c>
      <c r="AP6" s="19" t="s">
        <v>12</v>
      </c>
      <c r="AQ6" s="54" t="s">
        <v>14</v>
      </c>
    </row>
    <row r="7" spans="1:44" s="4" customFormat="1" ht="13.8" thickBot="1" x14ac:dyDescent="0.3">
      <c r="A7" s="18" t="s">
        <v>19</v>
      </c>
      <c r="B7" s="19">
        <v>123207</v>
      </c>
      <c r="C7" s="19">
        <v>1232000719</v>
      </c>
      <c r="D7" s="28">
        <v>0.92059999999999997</v>
      </c>
      <c r="E7" s="29">
        <v>0.99890000000000001</v>
      </c>
      <c r="F7" s="30">
        <v>83.75</v>
      </c>
      <c r="G7" s="31">
        <v>14.679068444674799</v>
      </c>
      <c r="H7" s="66">
        <v>0</v>
      </c>
      <c r="I7" s="37">
        <v>0</v>
      </c>
      <c r="J7" s="38">
        <v>21</v>
      </c>
      <c r="K7" s="41" t="s">
        <v>1</v>
      </c>
      <c r="L7" s="93">
        <v>51947.94921875</v>
      </c>
      <c r="M7" s="31">
        <v>63253.2890625</v>
      </c>
      <c r="N7" s="17">
        <f t="shared" si="1"/>
        <v>0.82126874331263156</v>
      </c>
      <c r="O7" s="84">
        <f t="shared" si="0"/>
        <v>0.85638180835990219</v>
      </c>
      <c r="P7" s="100">
        <f t="shared" si="2"/>
        <v>-6.7332566754553874E-2</v>
      </c>
      <c r="Q7" s="100">
        <f t="shared" si="3"/>
        <v>1.5420295097827408</v>
      </c>
      <c r="R7" s="105">
        <f t="shared" si="4"/>
        <v>34.836098493779147</v>
      </c>
      <c r="S7" s="19" t="s">
        <v>45</v>
      </c>
      <c r="T7" s="42">
        <v>4.0355920602327169</v>
      </c>
      <c r="U7" s="42">
        <v>799</v>
      </c>
      <c r="V7" s="42">
        <v>11</v>
      </c>
      <c r="W7" s="19" t="s">
        <v>1</v>
      </c>
      <c r="X7" s="97">
        <v>198632</v>
      </c>
      <c r="Y7" s="97">
        <v>20</v>
      </c>
      <c r="Z7" s="97">
        <v>1</v>
      </c>
      <c r="AA7" s="97" t="s">
        <v>65</v>
      </c>
      <c r="AB7" s="97" t="s">
        <v>70</v>
      </c>
      <c r="AC7" s="97">
        <v>2</v>
      </c>
      <c r="AD7" s="19" t="s">
        <v>1</v>
      </c>
      <c r="AE7" s="19" t="s">
        <v>1</v>
      </c>
      <c r="AF7" s="19" t="s">
        <v>1</v>
      </c>
      <c r="AG7" s="6" t="s">
        <v>1</v>
      </c>
      <c r="AH7" s="43" t="s">
        <v>1</v>
      </c>
      <c r="AI7" s="19" t="s">
        <v>2</v>
      </c>
      <c r="AJ7" s="19" t="s">
        <v>14</v>
      </c>
      <c r="AK7" s="19" t="s">
        <v>1</v>
      </c>
      <c r="AL7" s="19" t="s">
        <v>1</v>
      </c>
      <c r="AM7" s="53" t="s">
        <v>13</v>
      </c>
      <c r="AN7" s="53" t="s">
        <v>15</v>
      </c>
      <c r="AO7" s="53" t="s">
        <v>13</v>
      </c>
      <c r="AP7" s="53" t="s">
        <v>13</v>
      </c>
      <c r="AQ7" s="55" t="s">
        <v>15</v>
      </c>
    </row>
    <row r="8" spans="1:44" s="4" customFormat="1" ht="13.8" thickBot="1" x14ac:dyDescent="0.3">
      <c r="A8" s="18" t="s">
        <v>20</v>
      </c>
      <c r="B8" s="19">
        <v>123217</v>
      </c>
      <c r="C8" s="19">
        <v>1232001719</v>
      </c>
      <c r="D8" s="28">
        <v>0.78259999999999996</v>
      </c>
      <c r="E8" s="29">
        <v>0.89449999999999996</v>
      </c>
      <c r="F8" s="30">
        <v>2.92</v>
      </c>
      <c r="G8" s="31">
        <v>2.11638821490746</v>
      </c>
      <c r="H8" s="66">
        <v>0</v>
      </c>
      <c r="I8" s="37">
        <v>0</v>
      </c>
      <c r="J8" s="38">
        <v>6</v>
      </c>
      <c r="K8" s="41" t="s">
        <v>1</v>
      </c>
      <c r="L8" s="93">
        <v>3254.84936523438</v>
      </c>
      <c r="M8" s="31">
        <v>116659.0546875</v>
      </c>
      <c r="N8" s="17">
        <f t="shared" si="1"/>
        <v>2.7900529229842427E-2</v>
      </c>
      <c r="O8" s="84">
        <f t="shared" si="0"/>
        <v>5.365743647744272E-2</v>
      </c>
      <c r="P8" s="100">
        <f t="shared" si="2"/>
        <v>-1.2703700798991777</v>
      </c>
      <c r="Q8" s="100">
        <f t="shared" si="3"/>
        <v>0.21899254382582461</v>
      </c>
      <c r="R8" s="105">
        <f t="shared" si="4"/>
        <v>1.6557415366674884</v>
      </c>
      <c r="S8" s="19" t="s">
        <v>45</v>
      </c>
      <c r="T8" s="42">
        <v>7.8220396988364138</v>
      </c>
      <c r="U8" s="42">
        <v>99</v>
      </c>
      <c r="V8" s="42">
        <v>6</v>
      </c>
      <c r="W8" s="19" t="s">
        <v>1</v>
      </c>
      <c r="X8" s="97">
        <v>450200</v>
      </c>
      <c r="Y8" s="97">
        <v>20</v>
      </c>
      <c r="Z8" s="97">
        <v>1</v>
      </c>
      <c r="AA8" s="97" t="s">
        <v>65</v>
      </c>
      <c r="AB8" s="97"/>
      <c r="AC8" s="97"/>
      <c r="AD8" s="19" t="s">
        <v>1</v>
      </c>
      <c r="AE8" s="19" t="s">
        <v>1</v>
      </c>
      <c r="AF8" s="19" t="s">
        <v>2</v>
      </c>
      <c r="AG8" s="6" t="s">
        <v>1</v>
      </c>
      <c r="AH8" s="43" t="s">
        <v>1</v>
      </c>
      <c r="AI8" s="19" t="s">
        <v>2</v>
      </c>
      <c r="AJ8" s="19" t="s">
        <v>14</v>
      </c>
      <c r="AK8" s="19" t="s">
        <v>2</v>
      </c>
      <c r="AL8" s="19" t="s">
        <v>1</v>
      </c>
      <c r="AM8" s="53" t="s">
        <v>13</v>
      </c>
      <c r="AN8" s="53" t="s">
        <v>15</v>
      </c>
      <c r="AO8" s="53" t="s">
        <v>13</v>
      </c>
      <c r="AP8" s="53" t="s">
        <v>13</v>
      </c>
      <c r="AQ8" s="55" t="s">
        <v>15</v>
      </c>
    </row>
    <row r="9" spans="1:44" s="4" customFormat="1" ht="13.8" thickBot="1" x14ac:dyDescent="0.3">
      <c r="A9" s="18" t="s">
        <v>21</v>
      </c>
      <c r="B9" s="19">
        <v>123296</v>
      </c>
      <c r="C9" s="19">
        <v>1232009619</v>
      </c>
      <c r="D9" s="28">
        <v>0.82299999999999995</v>
      </c>
      <c r="E9" s="29">
        <v>0.9052</v>
      </c>
      <c r="F9" s="30">
        <v>3.11</v>
      </c>
      <c r="G9" s="32">
        <v>9.2179198879252695</v>
      </c>
      <c r="H9" s="67">
        <v>0</v>
      </c>
      <c r="I9" s="39">
        <v>0</v>
      </c>
      <c r="J9" s="40">
        <v>20</v>
      </c>
      <c r="K9" s="44" t="s">
        <v>1</v>
      </c>
      <c r="L9" s="94">
        <v>6438.69921875</v>
      </c>
      <c r="M9" s="32">
        <v>397065.25</v>
      </c>
      <c r="N9" s="17">
        <f t="shared" si="1"/>
        <v>1.621572076314913E-2</v>
      </c>
      <c r="O9" s="85">
        <f t="shared" si="0"/>
        <v>0.10614441885317788</v>
      </c>
      <c r="P9" s="100">
        <f t="shared" si="2"/>
        <v>-0.97410283640133211</v>
      </c>
      <c r="Q9" s="100">
        <f t="shared" si="3"/>
        <v>0.54481157329667651</v>
      </c>
      <c r="R9" s="105">
        <f t="shared" si="4"/>
        <v>3.5059972676508635</v>
      </c>
      <c r="S9" s="22" t="s">
        <v>44</v>
      </c>
      <c r="T9" s="45">
        <v>4.4900752908966464</v>
      </c>
      <c r="U9" s="45">
        <v>104</v>
      </c>
      <c r="V9" s="45">
        <v>10.630000114440918</v>
      </c>
      <c r="W9" s="22" t="s">
        <v>1</v>
      </c>
      <c r="X9" s="96">
        <v>353702</v>
      </c>
      <c r="Y9" s="96">
        <v>20</v>
      </c>
      <c r="Z9" s="96">
        <v>8</v>
      </c>
      <c r="AA9" s="96" t="s">
        <v>65</v>
      </c>
      <c r="AB9" s="96"/>
      <c r="AC9" s="96"/>
      <c r="AD9" s="22" t="s">
        <v>1</v>
      </c>
      <c r="AE9" s="22" t="s">
        <v>1</v>
      </c>
      <c r="AF9" s="22" t="s">
        <v>2</v>
      </c>
      <c r="AG9" s="46" t="s">
        <v>1</v>
      </c>
      <c r="AH9" s="47" t="s">
        <v>1</v>
      </c>
      <c r="AI9" s="22" t="s">
        <v>2</v>
      </c>
      <c r="AJ9" s="22" t="s">
        <v>12</v>
      </c>
      <c r="AK9" s="22" t="s">
        <v>2</v>
      </c>
      <c r="AL9" s="22" t="s">
        <v>1</v>
      </c>
      <c r="AM9" s="22" t="s">
        <v>14</v>
      </c>
      <c r="AN9" s="22" t="s">
        <v>14</v>
      </c>
      <c r="AO9" s="56" t="s">
        <v>13</v>
      </c>
      <c r="AP9" s="22" t="s">
        <v>12</v>
      </c>
      <c r="AQ9" s="57" t="s">
        <v>15</v>
      </c>
    </row>
    <row r="10" spans="1:44" s="4" customFormat="1" ht="13.8" thickBot="1" x14ac:dyDescent="0.3">
      <c r="A10" s="23" t="s">
        <v>22</v>
      </c>
      <c r="B10" s="24">
        <v>121105</v>
      </c>
      <c r="C10" s="24">
        <v>1211000519</v>
      </c>
      <c r="D10" s="25">
        <v>0.64429999999999998</v>
      </c>
      <c r="E10" s="26">
        <v>0.66959999999999997</v>
      </c>
      <c r="F10" s="27">
        <v>1</v>
      </c>
      <c r="G10" s="31">
        <v>1.64926303164596</v>
      </c>
      <c r="H10" s="66">
        <v>0</v>
      </c>
      <c r="I10" s="48">
        <v>0</v>
      </c>
      <c r="J10" s="49">
        <v>5</v>
      </c>
      <c r="K10" s="65" t="s">
        <v>2</v>
      </c>
      <c r="L10" s="83">
        <v>1579.95739746094</v>
      </c>
      <c r="M10" s="98">
        <v>281593.65625</v>
      </c>
      <c r="N10" s="98">
        <f t="shared" si="1"/>
        <v>5.6107705638732408E-3</v>
      </c>
      <c r="O10" s="83">
        <f t="shared" si="0"/>
        <v>2.6046201890888857E-2</v>
      </c>
      <c r="P10" s="100">
        <f t="shared" si="2"/>
        <v>-1.5842555974350641</v>
      </c>
      <c r="Q10" s="106" t="s">
        <v>16</v>
      </c>
      <c r="R10" s="106" t="s">
        <v>16</v>
      </c>
      <c r="S10" s="24" t="s">
        <v>45</v>
      </c>
      <c r="T10" s="50">
        <v>7.2717316906228611</v>
      </c>
      <c r="U10" s="50">
        <v>31</v>
      </c>
      <c r="V10" s="50">
        <v>0.67000001668930054</v>
      </c>
      <c r="W10" s="24" t="s">
        <v>1</v>
      </c>
      <c r="X10" s="95">
        <v>1414517</v>
      </c>
      <c r="Y10" s="95">
        <v>438</v>
      </c>
      <c r="Z10" s="95">
        <v>0</v>
      </c>
      <c r="AA10" s="95"/>
      <c r="AB10" s="95"/>
      <c r="AC10" s="95"/>
      <c r="AD10" s="24" t="s">
        <v>1</v>
      </c>
      <c r="AE10" s="24" t="s">
        <v>1</v>
      </c>
      <c r="AF10" s="24" t="s">
        <v>2</v>
      </c>
      <c r="AG10" s="51" t="s">
        <v>1</v>
      </c>
      <c r="AH10" s="61" t="s">
        <v>1</v>
      </c>
      <c r="AI10" s="24" t="s">
        <v>2</v>
      </c>
      <c r="AJ10" s="24" t="s">
        <v>14</v>
      </c>
      <c r="AK10" s="24" t="s">
        <v>12</v>
      </c>
      <c r="AL10" s="24" t="s">
        <v>2</v>
      </c>
      <c r="AM10" s="24" t="s">
        <v>14</v>
      </c>
      <c r="AN10" s="24" t="s">
        <v>14</v>
      </c>
      <c r="AO10" s="24" t="s">
        <v>14</v>
      </c>
      <c r="AP10" s="24" t="s">
        <v>14</v>
      </c>
      <c r="AQ10" s="58" t="s">
        <v>14</v>
      </c>
    </row>
    <row r="11" spans="1:44" s="4" customFormat="1" ht="13.8" thickBot="1" x14ac:dyDescent="0.3">
      <c r="A11" s="18" t="s">
        <v>23</v>
      </c>
      <c r="B11" s="19">
        <v>121186</v>
      </c>
      <c r="C11" s="19">
        <v>1211008619</v>
      </c>
      <c r="D11" s="28">
        <v>0.90190000000000003</v>
      </c>
      <c r="E11" s="29">
        <v>0.98150000000000004</v>
      </c>
      <c r="F11" s="30">
        <v>7.82</v>
      </c>
      <c r="G11" s="31">
        <v>9.3953617481518403</v>
      </c>
      <c r="H11" s="66">
        <v>0</v>
      </c>
      <c r="I11" s="37">
        <v>0</v>
      </c>
      <c r="J11" s="38">
        <v>20</v>
      </c>
      <c r="K11" s="41" t="s">
        <v>1</v>
      </c>
      <c r="L11" s="93">
        <v>7479.744140625</v>
      </c>
      <c r="M11" s="31">
        <v>383524.625</v>
      </c>
      <c r="N11" s="17">
        <f t="shared" si="1"/>
        <v>1.9502643775807096E-2</v>
      </c>
      <c r="O11" s="84">
        <f t="shared" si="0"/>
        <v>0.12330644249774973</v>
      </c>
      <c r="P11" s="100">
        <f t="shared" si="2"/>
        <v>-0.90901423185416386</v>
      </c>
      <c r="Q11" s="109">
        <f>(P11+1.4695)/0.9093</f>
        <v>0.61639257466824604</v>
      </c>
      <c r="R11" s="107">
        <f t="shared" si="4"/>
        <v>4.1342103953776261</v>
      </c>
      <c r="S11" s="19" t="s">
        <v>44</v>
      </c>
      <c r="T11" s="42">
        <v>1.9383983572895278</v>
      </c>
      <c r="U11" s="42">
        <v>821</v>
      </c>
      <c r="V11" s="42">
        <v>16.899999618530273</v>
      </c>
      <c r="W11" s="19" t="s">
        <v>1</v>
      </c>
      <c r="X11" s="97">
        <v>234544</v>
      </c>
      <c r="Y11" s="97">
        <v>274952</v>
      </c>
      <c r="Z11" s="97">
        <v>7</v>
      </c>
      <c r="AA11" s="97"/>
      <c r="AB11" s="97"/>
      <c r="AC11" s="97"/>
      <c r="AD11" s="19" t="s">
        <v>1</v>
      </c>
      <c r="AE11" s="19" t="s">
        <v>1</v>
      </c>
      <c r="AF11" s="19" t="s">
        <v>2</v>
      </c>
      <c r="AG11" s="6" t="s">
        <v>1</v>
      </c>
      <c r="AH11" s="43" t="s">
        <v>1</v>
      </c>
      <c r="AI11" s="19" t="s">
        <v>2</v>
      </c>
      <c r="AJ11" s="19" t="s">
        <v>12</v>
      </c>
      <c r="AK11" s="19" t="s">
        <v>12</v>
      </c>
      <c r="AL11" s="19" t="s">
        <v>2</v>
      </c>
      <c r="AM11" s="19" t="s">
        <v>14</v>
      </c>
      <c r="AN11" s="19" t="s">
        <v>14</v>
      </c>
      <c r="AO11" s="19" t="s">
        <v>14</v>
      </c>
      <c r="AP11" s="19" t="s">
        <v>14</v>
      </c>
      <c r="AQ11" s="54" t="s">
        <v>14</v>
      </c>
    </row>
    <row r="12" spans="1:44" s="4" customFormat="1" ht="13.8" thickBot="1" x14ac:dyDescent="0.3">
      <c r="A12" s="18" t="s">
        <v>24</v>
      </c>
      <c r="B12" s="19">
        <v>123241</v>
      </c>
      <c r="C12" s="19">
        <v>1232004119</v>
      </c>
      <c r="D12" s="13">
        <v>0.69230000000000003</v>
      </c>
      <c r="E12" s="29">
        <v>0.79490000000000005</v>
      </c>
      <c r="F12" s="30">
        <v>83.75</v>
      </c>
      <c r="G12" s="31">
        <v>3.00482924748585</v>
      </c>
      <c r="H12" s="66">
        <v>0.11111111111111099</v>
      </c>
      <c r="I12" s="37">
        <v>1</v>
      </c>
      <c r="J12" s="38">
        <v>8</v>
      </c>
      <c r="K12" s="41" t="s">
        <v>1</v>
      </c>
      <c r="L12" s="93">
        <v>799.79486083984398</v>
      </c>
      <c r="M12" s="31">
        <v>289650.78125</v>
      </c>
      <c r="N12" s="17">
        <f t="shared" si="1"/>
        <v>2.7612384036676718E-3</v>
      </c>
      <c r="O12" s="84">
        <f t="shared" si="0"/>
        <v>1.3184924131629909E-2</v>
      </c>
      <c r="P12" s="100">
        <f t="shared" si="2"/>
        <v>-1.8799223648701129</v>
      </c>
      <c r="Q12" s="109">
        <v>-7.4687831555110508E-3</v>
      </c>
      <c r="R12" s="107">
        <f t="shared" si="4"/>
        <v>0.98294952432292693</v>
      </c>
      <c r="S12" s="19" t="s">
        <v>45</v>
      </c>
      <c r="T12" s="42">
        <v>0.48459958932238195</v>
      </c>
      <c r="U12" s="42">
        <v>12</v>
      </c>
      <c r="V12" s="42">
        <v>0.41999998688697815</v>
      </c>
      <c r="W12" s="19" t="s">
        <v>1</v>
      </c>
      <c r="X12" s="97">
        <v>10000000</v>
      </c>
      <c r="Y12" s="97" t="s">
        <v>12</v>
      </c>
      <c r="Z12" s="97">
        <v>12</v>
      </c>
      <c r="AD12" s="19" t="s">
        <v>1</v>
      </c>
      <c r="AE12" s="19" t="s">
        <v>2</v>
      </c>
      <c r="AF12" s="19" t="s">
        <v>2</v>
      </c>
      <c r="AG12" s="6" t="s">
        <v>1</v>
      </c>
      <c r="AH12" s="43" t="s">
        <v>1</v>
      </c>
      <c r="AI12" s="19" t="s">
        <v>2</v>
      </c>
      <c r="AJ12" s="19" t="s">
        <v>14</v>
      </c>
      <c r="AK12" s="19" t="s">
        <v>2</v>
      </c>
      <c r="AL12" s="19" t="s">
        <v>2</v>
      </c>
      <c r="AM12" s="19" t="s">
        <v>14</v>
      </c>
      <c r="AN12" s="19" t="s">
        <v>14</v>
      </c>
      <c r="AO12" s="19" t="s">
        <v>14</v>
      </c>
      <c r="AP12" s="19" t="s">
        <v>14</v>
      </c>
      <c r="AQ12" s="54" t="s">
        <v>14</v>
      </c>
    </row>
    <row r="13" spans="1:44" s="4" customFormat="1" ht="13.8" thickBot="1" x14ac:dyDescent="0.3">
      <c r="A13" s="18" t="s">
        <v>25</v>
      </c>
      <c r="B13" s="19">
        <v>123253</v>
      </c>
      <c r="C13" s="19">
        <v>1232005319</v>
      </c>
      <c r="D13" s="13">
        <v>0.70809999999999995</v>
      </c>
      <c r="E13" s="14">
        <v>0.7399</v>
      </c>
      <c r="F13" s="30">
        <v>8.06</v>
      </c>
      <c r="G13" s="31">
        <v>2.1</v>
      </c>
      <c r="H13" s="66">
        <f t="shared" ref="H13:H14" si="5">I13/(I13+J13)</f>
        <v>0</v>
      </c>
      <c r="I13" s="37">
        <v>0</v>
      </c>
      <c r="J13" s="38">
        <v>5</v>
      </c>
      <c r="K13" s="68" t="s">
        <v>2</v>
      </c>
      <c r="L13" s="84">
        <v>1961.17175292969</v>
      </c>
      <c r="M13" s="17">
        <v>289612.78125</v>
      </c>
      <c r="N13" s="17">
        <f t="shared" si="1"/>
        <v>6.7717030459258781E-3</v>
      </c>
      <c r="O13" s="84">
        <f t="shared" si="0"/>
        <v>3.2330666321512595E-2</v>
      </c>
      <c r="P13" s="100">
        <f t="shared" si="2"/>
        <v>-1.4903853446685529</v>
      </c>
      <c r="Q13" s="103" t="s">
        <v>16</v>
      </c>
      <c r="R13" s="106" t="s">
        <v>16</v>
      </c>
      <c r="S13" s="19" t="s">
        <v>45</v>
      </c>
      <c r="T13" s="42">
        <v>2.8254620123203287</v>
      </c>
      <c r="U13" s="42">
        <v>1339</v>
      </c>
      <c r="V13" s="42">
        <v>29.760000228881836</v>
      </c>
      <c r="W13" s="19" t="s">
        <v>2</v>
      </c>
      <c r="X13" s="97">
        <v>41032</v>
      </c>
      <c r="Y13" s="97" t="s">
        <v>12</v>
      </c>
      <c r="Z13" s="97">
        <v>1</v>
      </c>
      <c r="AA13" s="19"/>
      <c r="AB13" s="97" t="s">
        <v>70</v>
      </c>
      <c r="AC13" s="97">
        <v>3</v>
      </c>
      <c r="AD13" s="19" t="s">
        <v>1</v>
      </c>
      <c r="AE13" s="19" t="s">
        <v>1</v>
      </c>
      <c r="AF13" s="19" t="s">
        <v>2</v>
      </c>
      <c r="AG13" s="6" t="s">
        <v>2</v>
      </c>
      <c r="AH13" s="6" t="s">
        <v>16</v>
      </c>
      <c r="AI13" s="19" t="s">
        <v>2</v>
      </c>
      <c r="AJ13" s="19" t="s">
        <v>14</v>
      </c>
      <c r="AK13" s="19" t="s">
        <v>2</v>
      </c>
      <c r="AL13" s="19" t="s">
        <v>2</v>
      </c>
      <c r="AM13" s="19" t="s">
        <v>14</v>
      </c>
      <c r="AN13" s="19" t="s">
        <v>14</v>
      </c>
      <c r="AO13" s="19" t="s">
        <v>14</v>
      </c>
      <c r="AP13" s="19" t="s">
        <v>14</v>
      </c>
      <c r="AQ13" s="54" t="s">
        <v>14</v>
      </c>
    </row>
    <row r="14" spans="1:44" s="4" customFormat="1" ht="13.8" thickBot="1" x14ac:dyDescent="0.3">
      <c r="A14" s="18" t="s">
        <v>26</v>
      </c>
      <c r="B14" s="19">
        <v>123255</v>
      </c>
      <c r="C14" s="19">
        <v>1232005519</v>
      </c>
      <c r="D14" s="28">
        <v>0.72270000000000001</v>
      </c>
      <c r="E14" s="29">
        <v>0.77200000000000002</v>
      </c>
      <c r="F14" s="15">
        <v>1</v>
      </c>
      <c r="G14" s="17">
        <v>1.33</v>
      </c>
      <c r="H14" s="66">
        <f t="shared" si="5"/>
        <v>0.14285714285714285</v>
      </c>
      <c r="I14" s="37">
        <v>1</v>
      </c>
      <c r="J14" s="38">
        <v>6</v>
      </c>
      <c r="K14" s="68" t="s">
        <v>2</v>
      </c>
      <c r="L14" s="84">
        <v>3007.86987304688</v>
      </c>
      <c r="M14" s="17">
        <v>67495.5078125</v>
      </c>
      <c r="N14" s="17">
        <f t="shared" si="1"/>
        <v>4.4564000931775045E-2</v>
      </c>
      <c r="O14" s="84">
        <f t="shared" si="0"/>
        <v>4.9585885100954498E-2</v>
      </c>
      <c r="P14" s="100">
        <f t="shared" si="2"/>
        <v>-1.3046419302670185</v>
      </c>
      <c r="Q14" s="103" t="s">
        <v>16</v>
      </c>
      <c r="R14" s="106" t="s">
        <v>16</v>
      </c>
      <c r="S14" s="19" t="s">
        <v>45</v>
      </c>
      <c r="T14" s="42">
        <v>1.4784394250513346</v>
      </c>
      <c r="U14" s="42">
        <v>3451</v>
      </c>
      <c r="V14" s="42">
        <v>18.629999160766602</v>
      </c>
      <c r="W14" s="19" t="s">
        <v>1</v>
      </c>
      <c r="X14" s="97">
        <v>18962</v>
      </c>
      <c r="Y14" s="97" t="s">
        <v>12</v>
      </c>
      <c r="Z14" s="97" t="s">
        <v>16</v>
      </c>
      <c r="AA14" s="19"/>
      <c r="AD14" s="19" t="s">
        <v>1</v>
      </c>
      <c r="AE14" s="19" t="s">
        <v>1</v>
      </c>
      <c r="AF14" s="19" t="s">
        <v>2</v>
      </c>
      <c r="AG14" s="6" t="s">
        <v>2</v>
      </c>
      <c r="AH14" s="6" t="s">
        <v>16</v>
      </c>
      <c r="AI14" s="19" t="s">
        <v>2</v>
      </c>
      <c r="AJ14" s="19" t="s">
        <v>14</v>
      </c>
      <c r="AK14" s="19" t="s">
        <v>2</v>
      </c>
      <c r="AL14" s="19" t="s">
        <v>2</v>
      </c>
      <c r="AM14" s="19" t="s">
        <v>14</v>
      </c>
      <c r="AN14" s="19" t="s">
        <v>14</v>
      </c>
      <c r="AO14" s="19" t="s">
        <v>14</v>
      </c>
      <c r="AP14" s="19" t="s">
        <v>14</v>
      </c>
      <c r="AQ14" s="54" t="s">
        <v>14</v>
      </c>
    </row>
    <row r="15" spans="1:44" s="4" customFormat="1" ht="13.8" thickBot="1" x14ac:dyDescent="0.3">
      <c r="A15" s="21" t="s">
        <v>27</v>
      </c>
      <c r="B15" s="22">
        <v>123224</v>
      </c>
      <c r="C15" s="22">
        <v>1232002419</v>
      </c>
      <c r="D15" s="69">
        <v>0.79890000000000005</v>
      </c>
      <c r="E15" s="70">
        <v>0.86260000000000003</v>
      </c>
      <c r="F15" s="71">
        <v>2.02</v>
      </c>
      <c r="G15" s="32">
        <v>4.1760107516393496</v>
      </c>
      <c r="H15" s="67">
        <v>0</v>
      </c>
      <c r="I15" s="39">
        <v>0</v>
      </c>
      <c r="J15" s="40">
        <v>11</v>
      </c>
      <c r="K15" s="72" t="s">
        <v>2</v>
      </c>
      <c r="L15" s="85">
        <v>3172.56787109375</v>
      </c>
      <c r="M15" s="99">
        <v>353533.03125</v>
      </c>
      <c r="N15" s="17">
        <f t="shared" si="1"/>
        <v>8.9738937826442482E-3</v>
      </c>
      <c r="O15" s="85">
        <f t="shared" si="0"/>
        <v>5.2300994581151762E-2</v>
      </c>
      <c r="P15" s="100">
        <f t="shared" si="2"/>
        <v>-1.2814900522990931</v>
      </c>
      <c r="Q15" s="102" t="s">
        <v>16</v>
      </c>
      <c r="R15" s="106" t="s">
        <v>16</v>
      </c>
      <c r="S15" s="22" t="s">
        <v>44</v>
      </c>
      <c r="T15" s="45">
        <v>2.2012320328542097</v>
      </c>
      <c r="U15" s="45">
        <v>317</v>
      </c>
      <c r="V15" s="45">
        <v>17</v>
      </c>
      <c r="W15" s="22" t="s">
        <v>1</v>
      </c>
      <c r="X15" s="96">
        <v>1787076</v>
      </c>
      <c r="Y15" s="96">
        <v>266</v>
      </c>
      <c r="Z15" s="96">
        <v>9</v>
      </c>
      <c r="AA15" s="22"/>
      <c r="AB15" s="1" t="s">
        <v>73</v>
      </c>
      <c r="AC15" s="96">
        <v>3</v>
      </c>
      <c r="AD15" s="56" t="s">
        <v>1</v>
      </c>
      <c r="AE15" s="22" t="s">
        <v>2</v>
      </c>
      <c r="AF15" s="22" t="s">
        <v>2</v>
      </c>
      <c r="AG15" s="46" t="s">
        <v>1</v>
      </c>
      <c r="AH15" s="47" t="s">
        <v>1</v>
      </c>
      <c r="AI15" s="22" t="s">
        <v>2</v>
      </c>
      <c r="AJ15" s="22" t="s">
        <v>14</v>
      </c>
      <c r="AK15" s="22" t="s">
        <v>2</v>
      </c>
      <c r="AL15" s="22" t="s">
        <v>2</v>
      </c>
      <c r="AM15" s="22" t="s">
        <v>14</v>
      </c>
      <c r="AN15" s="22" t="s">
        <v>14</v>
      </c>
      <c r="AO15" s="22" t="s">
        <v>14</v>
      </c>
      <c r="AP15" s="22" t="s">
        <v>14</v>
      </c>
      <c r="AQ15" s="59" t="s">
        <v>14</v>
      </c>
      <c r="AR15" s="19" t="s">
        <v>1</v>
      </c>
    </row>
    <row r="16" spans="1:44" s="4" customFormat="1" ht="13.8" thickBot="1" x14ac:dyDescent="0.3">
      <c r="A16" s="18" t="s">
        <v>28</v>
      </c>
      <c r="B16" s="19">
        <v>121155</v>
      </c>
      <c r="C16" s="19">
        <v>1211005519</v>
      </c>
      <c r="D16" s="28">
        <v>0.87150000000000005</v>
      </c>
      <c r="E16" s="29">
        <v>0.94610000000000005</v>
      </c>
      <c r="F16" s="30">
        <v>2.79</v>
      </c>
      <c r="G16" s="31">
        <v>4.8160399776044001</v>
      </c>
      <c r="H16" s="66">
        <v>0</v>
      </c>
      <c r="I16" s="37">
        <v>0</v>
      </c>
      <c r="J16" s="38">
        <v>12</v>
      </c>
      <c r="K16" s="41" t="s">
        <v>1</v>
      </c>
      <c r="L16" s="93">
        <v>9901.783203125</v>
      </c>
      <c r="M16" s="31">
        <v>370271.21875</v>
      </c>
      <c r="N16" s="98">
        <f t="shared" si="1"/>
        <v>2.6741973725509821E-2</v>
      </c>
      <c r="O16" s="83">
        <f t="shared" si="0"/>
        <v>0.16323468265844923</v>
      </c>
      <c r="P16" s="100">
        <f t="shared" si="2"/>
        <v>-0.78718756073597496</v>
      </c>
      <c r="Q16" s="109">
        <f>(P16+1.4695)/0.9093</f>
        <v>0.75037109783792488</v>
      </c>
      <c r="R16" s="105">
        <f t="shared" ref="R16" si="6">10^Q16</f>
        <v>5.6282204240530369</v>
      </c>
      <c r="S16" s="24" t="s">
        <v>44</v>
      </c>
      <c r="T16" s="50">
        <v>0.67624914442162898</v>
      </c>
      <c r="U16" s="50">
        <v>1515</v>
      </c>
      <c r="V16" s="50">
        <v>22</v>
      </c>
      <c r="W16" s="24" t="s">
        <v>1</v>
      </c>
      <c r="X16" s="95">
        <v>2509013</v>
      </c>
      <c r="Y16" s="95">
        <v>215</v>
      </c>
      <c r="Z16" s="95">
        <v>1</v>
      </c>
      <c r="AA16" s="95"/>
      <c r="AB16" s="95"/>
      <c r="AC16" s="95">
        <v>4</v>
      </c>
      <c r="AD16" s="60" t="s">
        <v>1</v>
      </c>
      <c r="AE16" s="24" t="s">
        <v>2</v>
      </c>
      <c r="AF16" s="24" t="s">
        <v>2</v>
      </c>
      <c r="AG16" s="51" t="s">
        <v>2</v>
      </c>
      <c r="AH16" s="51" t="s">
        <v>16</v>
      </c>
      <c r="AI16" s="24" t="s">
        <v>2</v>
      </c>
      <c r="AJ16" s="24" t="s">
        <v>14</v>
      </c>
      <c r="AK16" s="24" t="s">
        <v>2</v>
      </c>
      <c r="AL16" s="24" t="s">
        <v>2</v>
      </c>
      <c r="AM16" s="24" t="s">
        <v>14</v>
      </c>
      <c r="AN16" s="24" t="s">
        <v>14</v>
      </c>
      <c r="AO16" s="24" t="s">
        <v>14</v>
      </c>
      <c r="AP16" s="24" t="s">
        <v>14</v>
      </c>
      <c r="AQ16" s="58" t="s">
        <v>14</v>
      </c>
    </row>
    <row r="17" spans="1:43" s="4" customFormat="1" ht="13.8" thickBot="1" x14ac:dyDescent="0.3">
      <c r="A17" s="18" t="s">
        <v>29</v>
      </c>
      <c r="B17" s="19">
        <v>121144</v>
      </c>
      <c r="C17" s="19">
        <v>1211004419</v>
      </c>
      <c r="D17" s="13">
        <v>0.7278</v>
      </c>
      <c r="E17" s="14">
        <v>0.6875</v>
      </c>
      <c r="F17" s="30">
        <v>4.2</v>
      </c>
      <c r="G17" s="31">
        <v>5.8453179841598502</v>
      </c>
      <c r="H17" s="66">
        <v>0</v>
      </c>
      <c r="I17" s="37">
        <v>0</v>
      </c>
      <c r="J17" s="38">
        <v>12</v>
      </c>
      <c r="K17" s="68" t="s">
        <v>2</v>
      </c>
      <c r="L17" s="84">
        <v>5146.88427734375</v>
      </c>
      <c r="M17" s="17">
        <v>451731.875</v>
      </c>
      <c r="N17" s="17">
        <f t="shared" si="1"/>
        <v>1.139367080825047E-2</v>
      </c>
      <c r="O17" s="84">
        <f t="shared" si="0"/>
        <v>8.4848355539315162E-2</v>
      </c>
      <c r="P17" s="100">
        <f t="shared" si="2"/>
        <v>-1.0713565704013663</v>
      </c>
      <c r="Q17" s="103" t="s">
        <v>16</v>
      </c>
      <c r="R17" s="104" t="s">
        <v>16</v>
      </c>
      <c r="S17" s="19" t="s">
        <v>44</v>
      </c>
      <c r="T17" s="42">
        <v>1.0759753593429158</v>
      </c>
      <c r="U17" s="42">
        <v>238</v>
      </c>
      <c r="V17" s="42">
        <v>31</v>
      </c>
      <c r="W17" s="19" t="s">
        <v>2</v>
      </c>
      <c r="X17" s="97">
        <v>148</v>
      </c>
      <c r="Y17" s="97">
        <v>353090</v>
      </c>
      <c r="Z17" s="97">
        <v>7</v>
      </c>
      <c r="AA17" s="97"/>
      <c r="AB17" s="97"/>
      <c r="AC17" s="97"/>
      <c r="AD17" s="53" t="s">
        <v>1</v>
      </c>
      <c r="AE17" s="19" t="s">
        <v>2</v>
      </c>
      <c r="AF17" s="19" t="s">
        <v>2</v>
      </c>
      <c r="AG17" s="6" t="s">
        <v>2</v>
      </c>
      <c r="AH17" s="6" t="s">
        <v>16</v>
      </c>
      <c r="AI17" s="19" t="s">
        <v>2</v>
      </c>
      <c r="AJ17" s="53" t="s">
        <v>13</v>
      </c>
      <c r="AK17" s="19" t="s">
        <v>2</v>
      </c>
      <c r="AL17" s="19" t="s">
        <v>2</v>
      </c>
      <c r="AM17" s="19" t="s">
        <v>14</v>
      </c>
      <c r="AN17" s="19" t="s">
        <v>14</v>
      </c>
      <c r="AO17" s="19" t="s">
        <v>14</v>
      </c>
      <c r="AP17" s="19" t="s">
        <v>14</v>
      </c>
      <c r="AQ17" s="54" t="s">
        <v>14</v>
      </c>
    </row>
    <row r="18" spans="1:43" s="4" customFormat="1" ht="13.8" thickBot="1" x14ac:dyDescent="0.3">
      <c r="A18" s="18" t="s">
        <v>30</v>
      </c>
      <c r="B18" s="19">
        <v>123233</v>
      </c>
      <c r="C18" s="19">
        <v>1232003319</v>
      </c>
      <c r="D18" s="13">
        <v>0.69279999999999997</v>
      </c>
      <c r="E18" s="14">
        <v>0.72430000000000005</v>
      </c>
      <c r="F18" s="15">
        <v>1</v>
      </c>
      <c r="G18" s="17">
        <v>1.34146341463414</v>
      </c>
      <c r="H18" s="73">
        <v>0.33333333333333298</v>
      </c>
      <c r="I18" s="37">
        <v>3</v>
      </c>
      <c r="J18" s="38">
        <v>6</v>
      </c>
      <c r="K18" s="68" t="s">
        <v>2</v>
      </c>
      <c r="L18" s="84">
        <v>9296.1689453125</v>
      </c>
      <c r="M18" s="17">
        <v>359018.125</v>
      </c>
      <c r="N18" s="17">
        <f t="shared" si="1"/>
        <v>2.5893313729808208E-2</v>
      </c>
      <c r="O18" s="84">
        <f t="shared" si="0"/>
        <v>0.15325090002460443</v>
      </c>
      <c r="P18" s="100">
        <f t="shared" si="2"/>
        <v>-0.814596966241381</v>
      </c>
      <c r="Q18" s="103" t="s">
        <v>16</v>
      </c>
      <c r="R18" s="104" t="s">
        <v>16</v>
      </c>
      <c r="S18" s="19" t="s">
        <v>44</v>
      </c>
      <c r="T18" s="42">
        <v>1.7275838466803559</v>
      </c>
      <c r="U18" s="42">
        <v>1115</v>
      </c>
      <c r="V18" s="42">
        <v>19.850000381469727</v>
      </c>
      <c r="W18" s="19" t="s">
        <v>1</v>
      </c>
      <c r="X18" s="97">
        <v>3842</v>
      </c>
      <c r="Y18" s="97">
        <v>5456</v>
      </c>
      <c r="Z18" s="97">
        <v>8</v>
      </c>
      <c r="AA18" s="19"/>
      <c r="AB18" s="19"/>
      <c r="AC18" s="19"/>
      <c r="AD18" s="19" t="s">
        <v>2</v>
      </c>
      <c r="AE18" s="19" t="s">
        <v>2</v>
      </c>
      <c r="AF18" s="19" t="s">
        <v>2</v>
      </c>
      <c r="AG18" s="6" t="s">
        <v>2</v>
      </c>
      <c r="AH18" s="6" t="s">
        <v>16</v>
      </c>
      <c r="AI18" s="19" t="s">
        <v>2</v>
      </c>
      <c r="AJ18" s="19" t="s">
        <v>14</v>
      </c>
      <c r="AK18" s="19" t="s">
        <v>2</v>
      </c>
      <c r="AL18" s="19" t="s">
        <v>2</v>
      </c>
      <c r="AM18" s="19" t="s">
        <v>14</v>
      </c>
      <c r="AN18" s="19" t="s">
        <v>14</v>
      </c>
      <c r="AO18" s="19" t="s">
        <v>14</v>
      </c>
      <c r="AP18" s="19" t="s">
        <v>14</v>
      </c>
      <c r="AQ18" s="54" t="s">
        <v>14</v>
      </c>
    </row>
    <row r="19" spans="1:43" s="4" customFormat="1" ht="13.8" thickBot="1" x14ac:dyDescent="0.3">
      <c r="A19" s="18" t="s">
        <v>31</v>
      </c>
      <c r="B19" s="19">
        <v>123250</v>
      </c>
      <c r="C19" s="19">
        <v>1232005019</v>
      </c>
      <c r="D19" s="13">
        <v>0.79339999999999999</v>
      </c>
      <c r="E19" s="29">
        <v>0.80900000000000005</v>
      </c>
      <c r="F19" s="15">
        <v>1</v>
      </c>
      <c r="G19" s="17">
        <v>1.2779643724123499</v>
      </c>
      <c r="H19" s="66">
        <v>0</v>
      </c>
      <c r="I19" s="37">
        <v>0</v>
      </c>
      <c r="J19" s="38">
        <v>3</v>
      </c>
      <c r="K19" s="68" t="s">
        <v>2</v>
      </c>
      <c r="L19" s="84">
        <v>1652.40319824219</v>
      </c>
      <c r="M19" s="17">
        <v>272799.53125</v>
      </c>
      <c r="N19" s="17">
        <f t="shared" si="1"/>
        <v>6.0572068825436812E-3</v>
      </c>
      <c r="O19" s="84">
        <f t="shared" si="0"/>
        <v>2.7240498620869011E-2</v>
      </c>
      <c r="P19" s="100">
        <f t="shared" si="2"/>
        <v>-1.5647849471883983</v>
      </c>
      <c r="Q19" s="101" t="s">
        <v>16</v>
      </c>
      <c r="R19" s="104" t="s">
        <v>16</v>
      </c>
      <c r="S19" s="19" t="s">
        <v>44</v>
      </c>
      <c r="T19" s="42">
        <v>9.7385352498288835</v>
      </c>
      <c r="U19" s="42">
        <v>1584</v>
      </c>
      <c r="V19" s="42">
        <v>24.639999389648438</v>
      </c>
      <c r="W19" s="19" t="s">
        <v>2</v>
      </c>
      <c r="X19" s="97">
        <v>458918</v>
      </c>
      <c r="Y19" s="97">
        <v>20</v>
      </c>
      <c r="Z19" s="97">
        <v>1</v>
      </c>
      <c r="AA19" s="19"/>
      <c r="AB19" s="19"/>
      <c r="AC19" s="19"/>
      <c r="AD19" s="53" t="s">
        <v>1</v>
      </c>
      <c r="AE19" s="19" t="s">
        <v>2</v>
      </c>
      <c r="AF19" s="19" t="s">
        <v>2</v>
      </c>
      <c r="AG19" s="6" t="s">
        <v>2</v>
      </c>
      <c r="AH19" s="6" t="s">
        <v>16</v>
      </c>
      <c r="AI19" s="19" t="s">
        <v>2</v>
      </c>
      <c r="AJ19" s="19" t="s">
        <v>14</v>
      </c>
      <c r="AK19" s="19" t="s">
        <v>2</v>
      </c>
      <c r="AL19" s="19" t="s">
        <v>2</v>
      </c>
      <c r="AM19" s="19" t="s">
        <v>14</v>
      </c>
      <c r="AN19" s="19" t="s">
        <v>14</v>
      </c>
      <c r="AO19" s="19" t="s">
        <v>14</v>
      </c>
      <c r="AP19" s="19" t="s">
        <v>14</v>
      </c>
      <c r="AQ19" s="54" t="s">
        <v>14</v>
      </c>
    </row>
    <row r="20" spans="1:43" s="4" customFormat="1" ht="13.8" thickBot="1" x14ac:dyDescent="0.3">
      <c r="A20" s="18" t="s">
        <v>32</v>
      </c>
      <c r="B20" s="19">
        <v>123257</v>
      </c>
      <c r="C20" s="19">
        <v>1232005719</v>
      </c>
      <c r="D20" s="13">
        <v>0.66069999999999995</v>
      </c>
      <c r="E20" s="14">
        <v>0.58099999999999996</v>
      </c>
      <c r="F20" s="30">
        <v>5.37</v>
      </c>
      <c r="G20" s="31">
        <v>7.0174081850665697</v>
      </c>
      <c r="H20" s="66">
        <v>0</v>
      </c>
      <c r="I20" s="37">
        <v>0</v>
      </c>
      <c r="J20" s="38">
        <v>19</v>
      </c>
      <c r="K20" s="68" t="s">
        <v>2</v>
      </c>
      <c r="L20" s="84">
        <v>18233.193359375</v>
      </c>
      <c r="M20" s="17">
        <v>377640.0625</v>
      </c>
      <c r="N20" s="17">
        <f t="shared" si="1"/>
        <v>4.8281936081331411E-2</v>
      </c>
      <c r="O20" s="84">
        <f t="shared" si="0"/>
        <v>0.30058116511058391</v>
      </c>
      <c r="P20" s="100">
        <f t="shared" si="2"/>
        <v>-0.52203823647305492</v>
      </c>
      <c r="Q20" s="103" t="s">
        <v>16</v>
      </c>
      <c r="R20" s="104" t="s">
        <v>16</v>
      </c>
      <c r="S20" s="19" t="s">
        <v>44</v>
      </c>
      <c r="T20" s="42">
        <v>3.9096509240246409</v>
      </c>
      <c r="U20" s="42">
        <v>587</v>
      </c>
      <c r="V20" s="42">
        <v>25.260000228881836</v>
      </c>
      <c r="W20" s="19" t="s">
        <v>2</v>
      </c>
      <c r="X20" s="97">
        <v>16334</v>
      </c>
      <c r="Y20" s="97">
        <v>92</v>
      </c>
      <c r="Z20" s="97">
        <v>8</v>
      </c>
      <c r="AA20" s="19"/>
      <c r="AB20" s="19"/>
      <c r="AC20" s="19"/>
      <c r="AD20" s="19" t="s">
        <v>2</v>
      </c>
      <c r="AE20" s="53" t="s">
        <v>1</v>
      </c>
      <c r="AF20" s="19" t="s">
        <v>2</v>
      </c>
      <c r="AG20" s="6" t="s">
        <v>2</v>
      </c>
      <c r="AH20" s="6" t="s">
        <v>16</v>
      </c>
      <c r="AI20" s="19" t="s">
        <v>2</v>
      </c>
      <c r="AJ20" s="19" t="s">
        <v>14</v>
      </c>
      <c r="AK20" s="19" t="s">
        <v>2</v>
      </c>
      <c r="AL20" s="19" t="s">
        <v>2</v>
      </c>
      <c r="AM20" s="19" t="s">
        <v>14</v>
      </c>
      <c r="AN20" s="19" t="s">
        <v>14</v>
      </c>
      <c r="AO20" s="19" t="s">
        <v>14</v>
      </c>
      <c r="AP20" s="19" t="s">
        <v>14</v>
      </c>
      <c r="AQ20" s="54" t="s">
        <v>14</v>
      </c>
    </row>
    <row r="21" spans="1:43" s="4" customFormat="1" ht="13.8" thickBot="1" x14ac:dyDescent="0.3">
      <c r="A21" s="18" t="s">
        <v>33</v>
      </c>
      <c r="B21" s="19">
        <v>123278</v>
      </c>
      <c r="C21" s="19">
        <v>1232007819</v>
      </c>
      <c r="D21" s="28">
        <v>0.77939999999999998</v>
      </c>
      <c r="E21" s="29">
        <v>0.85750000000000004</v>
      </c>
      <c r="F21" s="30">
        <v>4.75</v>
      </c>
      <c r="G21" s="31">
        <v>4.1589208445936796</v>
      </c>
      <c r="H21" s="66">
        <v>0</v>
      </c>
      <c r="I21" s="37">
        <v>0</v>
      </c>
      <c r="J21" s="38">
        <v>9</v>
      </c>
      <c r="K21" s="41" t="s">
        <v>1</v>
      </c>
      <c r="L21" s="93">
        <v>1686.8525390625</v>
      </c>
      <c r="M21" s="31">
        <v>324194</v>
      </c>
      <c r="N21" s="17">
        <f t="shared" si="1"/>
        <v>5.2032194891407611E-3</v>
      </c>
      <c r="O21" s="84">
        <f t="shared" si="0"/>
        <v>2.7808409178113017E-2</v>
      </c>
      <c r="P21" s="100">
        <f t="shared" si="2"/>
        <v>-1.5558238548945027</v>
      </c>
      <c r="Q21" s="109">
        <f t="shared" ref="Q21:Q22" si="7">(P21+1.4695)/0.9093</f>
        <v>-9.4934405470694677E-2</v>
      </c>
      <c r="R21" s="107">
        <f t="shared" ref="R21:R23" si="8">10^Q21</f>
        <v>0.80364749351431952</v>
      </c>
      <c r="S21" s="19" t="s">
        <v>44</v>
      </c>
      <c r="T21" s="42">
        <v>0.2327173169062286</v>
      </c>
      <c r="U21" s="42">
        <v>5806</v>
      </c>
      <c r="V21" s="42">
        <v>20.229999542236328</v>
      </c>
      <c r="W21" s="19" t="s">
        <v>1</v>
      </c>
      <c r="X21" s="97">
        <v>338544</v>
      </c>
      <c r="Y21" s="97">
        <v>68368</v>
      </c>
      <c r="Z21" s="97">
        <v>11</v>
      </c>
      <c r="AA21" s="19"/>
      <c r="AB21" s="19"/>
      <c r="AC21" s="97">
        <v>4</v>
      </c>
      <c r="AD21" s="19" t="s">
        <v>2</v>
      </c>
      <c r="AE21" s="53" t="s">
        <v>1</v>
      </c>
      <c r="AF21" s="19" t="s">
        <v>2</v>
      </c>
      <c r="AG21" s="6" t="s">
        <v>2</v>
      </c>
      <c r="AH21" s="6" t="s">
        <v>16</v>
      </c>
      <c r="AI21" s="19" t="s">
        <v>2</v>
      </c>
      <c r="AJ21" s="19" t="s">
        <v>14</v>
      </c>
      <c r="AK21" s="19" t="s">
        <v>2</v>
      </c>
      <c r="AL21" s="19" t="s">
        <v>2</v>
      </c>
      <c r="AM21" s="19" t="s">
        <v>14</v>
      </c>
      <c r="AN21" s="19" t="s">
        <v>14</v>
      </c>
      <c r="AO21" s="19" t="s">
        <v>14</v>
      </c>
      <c r="AP21" s="19" t="s">
        <v>14</v>
      </c>
      <c r="AQ21" s="54" t="s">
        <v>14</v>
      </c>
    </row>
    <row r="22" spans="1:43" s="4" customFormat="1" ht="13.8" thickBot="1" x14ac:dyDescent="0.3">
      <c r="A22" s="18" t="s">
        <v>34</v>
      </c>
      <c r="B22" s="19">
        <v>123283</v>
      </c>
      <c r="C22" s="19">
        <v>1232008319</v>
      </c>
      <c r="D22" s="28">
        <v>0.72130000000000005</v>
      </c>
      <c r="E22" s="29">
        <v>0.86839999999999995</v>
      </c>
      <c r="F22" s="30">
        <v>2.19</v>
      </c>
      <c r="G22" s="31">
        <v>2.72310240677167</v>
      </c>
      <c r="H22" s="66">
        <v>0.14285714285714199</v>
      </c>
      <c r="I22" s="37">
        <v>1</v>
      </c>
      <c r="J22" s="38">
        <v>6</v>
      </c>
      <c r="K22" s="41" t="s">
        <v>1</v>
      </c>
      <c r="L22" s="93">
        <v>892.77673339843795</v>
      </c>
      <c r="M22" s="31">
        <v>240541.65625</v>
      </c>
      <c r="N22" s="17">
        <f t="shared" si="1"/>
        <v>3.7115265077852307E-3</v>
      </c>
      <c r="O22" s="84">
        <f t="shared" si="0"/>
        <v>1.4717765858087858E-2</v>
      </c>
      <c r="P22" s="100">
        <f t="shared" si="2"/>
        <v>-1.8321581104566669</v>
      </c>
      <c r="Q22" s="109">
        <f t="shared" si="7"/>
        <v>-0.39883219009861087</v>
      </c>
      <c r="R22" s="107">
        <f t="shared" si="8"/>
        <v>0.39917911401021816</v>
      </c>
      <c r="S22" s="19" t="s">
        <v>45</v>
      </c>
      <c r="T22" s="42">
        <v>0.7419575633127995</v>
      </c>
      <c r="U22" s="42">
        <v>566</v>
      </c>
      <c r="V22" s="42">
        <v>24.790000915527344</v>
      </c>
      <c r="W22" s="19" t="s">
        <v>1</v>
      </c>
      <c r="X22" s="97">
        <v>2084500</v>
      </c>
      <c r="Y22" s="97" t="s">
        <v>12</v>
      </c>
      <c r="Z22" s="97">
        <v>9</v>
      </c>
      <c r="AA22" s="19"/>
      <c r="AB22" s="19"/>
      <c r="AC22" s="19"/>
      <c r="AD22" s="19" t="s">
        <v>2</v>
      </c>
      <c r="AE22" s="53" t="s">
        <v>1</v>
      </c>
      <c r="AF22" s="19" t="s">
        <v>2</v>
      </c>
      <c r="AG22" s="6" t="s">
        <v>2</v>
      </c>
      <c r="AH22" s="6" t="s">
        <v>16</v>
      </c>
      <c r="AI22" s="19" t="s">
        <v>2</v>
      </c>
      <c r="AJ22" s="19" t="s">
        <v>14</v>
      </c>
      <c r="AK22" s="19" t="s">
        <v>2</v>
      </c>
      <c r="AL22" s="19" t="s">
        <v>2</v>
      </c>
      <c r="AM22" s="19" t="s">
        <v>14</v>
      </c>
      <c r="AN22" s="19" t="s">
        <v>14</v>
      </c>
      <c r="AO22" s="19" t="s">
        <v>14</v>
      </c>
      <c r="AP22" s="19" t="s">
        <v>14</v>
      </c>
      <c r="AQ22" s="54" t="s">
        <v>14</v>
      </c>
    </row>
    <row r="23" spans="1:43" s="4" customFormat="1" ht="13.8" thickBot="1" x14ac:dyDescent="0.3">
      <c r="A23" s="21" t="s">
        <v>35</v>
      </c>
      <c r="B23" s="22">
        <v>121106</v>
      </c>
      <c r="C23" s="22">
        <v>1211000619</v>
      </c>
      <c r="D23" s="34">
        <v>0.83819999999999995</v>
      </c>
      <c r="E23" s="35">
        <v>0.93840000000000001</v>
      </c>
      <c r="F23" s="33">
        <v>4.76</v>
      </c>
      <c r="G23" s="32">
        <v>5.5696562359115998</v>
      </c>
      <c r="H23" s="67">
        <v>0</v>
      </c>
      <c r="I23" s="39">
        <v>0</v>
      </c>
      <c r="J23" s="40">
        <v>14</v>
      </c>
      <c r="K23" s="44" t="s">
        <v>1</v>
      </c>
      <c r="L23" s="94">
        <v>2328.83349609375</v>
      </c>
      <c r="M23" s="32">
        <v>370680.71875</v>
      </c>
      <c r="N23" s="99">
        <f t="shared" si="1"/>
        <v>6.2825860054091364E-3</v>
      </c>
      <c r="O23" s="85">
        <f t="shared" si="0"/>
        <v>3.8391710755619868E-2</v>
      </c>
      <c r="P23" s="103">
        <f t="shared" si="2"/>
        <v>-1.4157625350518648</v>
      </c>
      <c r="Q23" s="109">
        <f>(P23+1.4695)/0.9093</f>
        <v>5.9097618990580941E-2</v>
      </c>
      <c r="R23" s="107">
        <f t="shared" si="8"/>
        <v>1.1457704542399647</v>
      </c>
      <c r="S23" s="22" t="s">
        <v>44</v>
      </c>
      <c r="T23" s="45">
        <v>0.38329911019849416</v>
      </c>
      <c r="U23" s="45">
        <v>3406</v>
      </c>
      <c r="V23" s="45">
        <v>17</v>
      </c>
      <c r="W23" s="22" t="s">
        <v>1</v>
      </c>
      <c r="X23" s="96">
        <v>492304</v>
      </c>
      <c r="Y23" s="96" t="s">
        <v>12</v>
      </c>
      <c r="Z23" s="96">
        <v>7</v>
      </c>
      <c r="AA23" s="96"/>
      <c r="AB23" s="96"/>
      <c r="AC23" s="96"/>
      <c r="AD23" s="56" t="s">
        <v>1</v>
      </c>
      <c r="AE23" s="22" t="s">
        <v>12</v>
      </c>
      <c r="AF23" s="22" t="s">
        <v>2</v>
      </c>
      <c r="AG23" s="46" t="s">
        <v>2</v>
      </c>
      <c r="AH23" s="46" t="s">
        <v>16</v>
      </c>
      <c r="AI23" s="22" t="s">
        <v>2</v>
      </c>
      <c r="AJ23" s="22" t="s">
        <v>14</v>
      </c>
      <c r="AK23" s="22" t="s">
        <v>2</v>
      </c>
      <c r="AL23" s="22" t="s">
        <v>2</v>
      </c>
      <c r="AM23" s="22" t="s">
        <v>14</v>
      </c>
      <c r="AN23" s="22" t="s">
        <v>14</v>
      </c>
      <c r="AO23" s="22" t="s">
        <v>14</v>
      </c>
      <c r="AP23" s="22" t="s">
        <v>14</v>
      </c>
      <c r="AQ23" s="59" t="s">
        <v>14</v>
      </c>
    </row>
    <row r="24" spans="1:43" ht="13.8" thickBot="1" x14ac:dyDescent="0.3"/>
    <row r="25" spans="1:43" ht="13.8" thickBot="1" x14ac:dyDescent="0.3">
      <c r="A25" s="110" t="s">
        <v>55</v>
      </c>
      <c r="B25" s="111"/>
      <c r="C25" s="111"/>
      <c r="D25" s="111"/>
      <c r="E25" s="112"/>
      <c r="F25"/>
      <c r="G25"/>
      <c r="H25" s="5"/>
      <c r="I25" s="5"/>
      <c r="J25" s="5"/>
      <c r="K25" s="20"/>
      <c r="L25" s="20"/>
      <c r="M25" s="20"/>
      <c r="N25" s="20"/>
      <c r="O25" s="20"/>
      <c r="P25" s="20"/>
      <c r="Q25" s="20"/>
      <c r="R25" s="20"/>
    </row>
    <row r="26" spans="1:43" x14ac:dyDescent="0.25">
      <c r="A26" s="86" t="s">
        <v>78</v>
      </c>
      <c r="B26" s="87"/>
      <c r="C26" s="87"/>
      <c r="D26" s="87"/>
      <c r="E26" s="88"/>
      <c r="F26"/>
      <c r="G26"/>
      <c r="H26" s="5"/>
      <c r="I26" s="5"/>
      <c r="J26" s="5"/>
      <c r="K26" s="20"/>
      <c r="L26" s="20"/>
      <c r="M26" s="20"/>
      <c r="N26" s="20"/>
      <c r="O26" s="20"/>
      <c r="P26" s="20"/>
      <c r="Q26" s="20"/>
      <c r="R26" s="20"/>
    </row>
    <row r="27" spans="1:43" x14ac:dyDescent="0.25">
      <c r="A27" s="89" t="s">
        <v>79</v>
      </c>
      <c r="B27" s="90"/>
      <c r="C27" s="90"/>
      <c r="D27" s="90"/>
      <c r="E27" s="91"/>
      <c r="F27"/>
      <c r="G27"/>
      <c r="H27" s="5"/>
      <c r="I27" s="5"/>
      <c r="J27" s="5"/>
      <c r="K27" s="20"/>
      <c r="L27" s="20"/>
      <c r="M27" s="20"/>
      <c r="N27" s="20"/>
      <c r="O27" s="20"/>
      <c r="P27" s="20"/>
      <c r="Q27" s="20"/>
      <c r="R27" s="20"/>
    </row>
    <row r="28" spans="1:43" x14ac:dyDescent="0.25">
      <c r="A28" s="113" t="s">
        <v>80</v>
      </c>
      <c r="B28" s="114"/>
      <c r="C28" s="114"/>
      <c r="D28" s="114"/>
      <c r="E28" s="114"/>
      <c r="F28" s="114"/>
      <c r="G28" s="114"/>
      <c r="H28" s="5"/>
      <c r="I28" s="5"/>
      <c r="J28" s="5"/>
      <c r="K28" s="20"/>
      <c r="L28" s="20"/>
      <c r="M28" s="20"/>
      <c r="N28" s="20"/>
      <c r="O28" s="20"/>
      <c r="P28" s="20"/>
      <c r="Q28" s="20"/>
      <c r="R28" s="20"/>
    </row>
    <row r="29" spans="1:43" x14ac:dyDescent="0.25">
      <c r="A29" s="4"/>
      <c r="B29" s="5"/>
      <c r="C29" s="5"/>
      <c r="D29" s="5"/>
      <c r="E29" s="5"/>
      <c r="F29" s="5"/>
      <c r="G29" s="8"/>
      <c r="H29" s="5"/>
      <c r="I29" s="5"/>
      <c r="J29" s="5"/>
      <c r="K29" s="20"/>
      <c r="L29" s="20"/>
      <c r="M29" s="20"/>
      <c r="N29" s="20"/>
      <c r="O29" s="20"/>
      <c r="P29" s="20"/>
      <c r="Q29" s="20"/>
      <c r="R29" s="20"/>
    </row>
    <row r="30" spans="1:43" x14ac:dyDescent="0.25">
      <c r="Q30" s="20"/>
      <c r="R30" s="20"/>
    </row>
    <row r="31" spans="1:43" x14ac:dyDescent="0.25">
      <c r="Q31" s="20"/>
      <c r="R31" s="20"/>
    </row>
    <row r="32" spans="1:43" x14ac:dyDescent="0.25">
      <c r="K32" s="1"/>
      <c r="Q32" s="20"/>
      <c r="R32" s="20"/>
    </row>
    <row r="33" spans="17:34" x14ac:dyDescent="0.25">
      <c r="Q33" s="20"/>
      <c r="R33" s="20"/>
    </row>
    <row r="34" spans="17:34" x14ac:dyDescent="0.25">
      <c r="Q34" s="20"/>
      <c r="R34" s="20"/>
    </row>
    <row r="35" spans="17:34" x14ac:dyDescent="0.25">
      <c r="Q35" s="20"/>
      <c r="R35" s="20"/>
    </row>
    <row r="36" spans="17:34" x14ac:dyDescent="0.25">
      <c r="Q36" s="20"/>
      <c r="R36" s="20"/>
    </row>
    <row r="37" spans="17:34" x14ac:dyDescent="0.25">
      <c r="Q37" s="20"/>
      <c r="R37" s="20"/>
      <c r="AD37" s="4"/>
      <c r="AE37" s="4"/>
      <c r="AF37" s="4"/>
      <c r="AG37" s="4"/>
    </row>
    <row r="38" spans="17:34" x14ac:dyDescent="0.25">
      <c r="Q38" s="20"/>
      <c r="R38" s="20"/>
      <c r="T38" s="19"/>
      <c r="U38" s="19"/>
      <c r="V38" s="19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5"/>
    </row>
    <row r="39" spans="17:34" x14ac:dyDescent="0.25">
      <c r="Q39" s="20"/>
      <c r="R39" s="20"/>
      <c r="T39" s="19"/>
      <c r="U39" s="19"/>
      <c r="V39" s="19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5"/>
    </row>
    <row r="40" spans="17:34" x14ac:dyDescent="0.25">
      <c r="Q40" s="20"/>
      <c r="R40" s="20"/>
      <c r="T40" s="19"/>
      <c r="U40" s="19"/>
      <c r="V40" s="19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5"/>
    </row>
    <row r="41" spans="17:34" x14ac:dyDescent="0.25">
      <c r="Q41" s="20"/>
      <c r="R41" s="20"/>
      <c r="T41" s="19"/>
      <c r="U41" s="19"/>
      <c r="V41" s="19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5"/>
    </row>
    <row r="42" spans="17:34" x14ac:dyDescent="0.25">
      <c r="Q42" s="20"/>
      <c r="R42" s="20"/>
      <c r="T42" s="19"/>
      <c r="U42" s="19"/>
      <c r="V42" s="19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5"/>
    </row>
    <row r="43" spans="17:34" ht="13.8" x14ac:dyDescent="0.3">
      <c r="Q43" s="20"/>
      <c r="R43" s="20"/>
      <c r="T43" s="19"/>
      <c r="U43" s="19"/>
      <c r="V43" s="19"/>
      <c r="W43" s="6"/>
      <c r="X43" s="6"/>
      <c r="Y43" s="6"/>
      <c r="Z43" s="6"/>
      <c r="AA43" s="6"/>
      <c r="AB43" s="6"/>
      <c r="AC43" s="6"/>
      <c r="AD43" s="6"/>
      <c r="AE43" s="6"/>
      <c r="AF43" s="62"/>
      <c r="AG43" s="6"/>
      <c r="AH43" s="5"/>
    </row>
    <row r="44" spans="17:34" x14ac:dyDescent="0.25">
      <c r="T44" s="19"/>
      <c r="U44" s="19"/>
      <c r="V44" s="19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5"/>
    </row>
  </sheetData>
  <mergeCells count="4">
    <mergeCell ref="A25:E25"/>
    <mergeCell ref="A28:G28"/>
    <mergeCell ref="D2:N2"/>
    <mergeCell ref="O2:R3"/>
  </mergeCells>
  <phoneticPr fontId="0" type="noConversion"/>
  <conditionalFormatting sqref="D5:D23">
    <cfRule type="cellIs" dxfId="1" priority="2" operator="greaterThan">
      <formula>0.71</formula>
    </cfRule>
  </conditionalFormatting>
  <conditionalFormatting sqref="E5:E23">
    <cfRule type="cellIs" dxfId="0" priority="1" operator="greaterThan">
      <formula>0.79</formula>
    </cfRule>
  </conditionalFormatting>
  <pageMargins left="0.75" right="0.75" top="1" bottom="1" header="0.5" footer="0.5"/>
  <pageSetup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F7EC8FAB85EC4198A8BC3B916836A1" ma:contentTypeVersion="13" ma:contentTypeDescription="Create a new document." ma:contentTypeScope="" ma:versionID="3ea96d372841316df21fae61a70007a2">
  <xsd:schema xmlns:xsd="http://www.w3.org/2001/XMLSchema" xmlns:xs="http://www.w3.org/2001/XMLSchema" xmlns:p="http://schemas.microsoft.com/office/2006/metadata/properties" xmlns:ns3="f314cef2-33b6-4897-81dd-d16a62bbbab4" xmlns:ns4="39ee0e44-6734-4bb7-ab7a-d84f12dbebd8" targetNamespace="http://schemas.microsoft.com/office/2006/metadata/properties" ma:root="true" ma:fieldsID="8614d0aa36fe8906568508b7259989fe" ns3:_="" ns4:_="">
    <xsd:import namespace="f314cef2-33b6-4897-81dd-d16a62bbbab4"/>
    <xsd:import namespace="39ee0e44-6734-4bb7-ab7a-d84f12dbeb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4cef2-33b6-4897-81dd-d16a62bbb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e0e44-6734-4bb7-ab7a-d84f12dbe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5CD51-B7AD-44DA-BCB6-2AA621F5EC77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f314cef2-33b6-4897-81dd-d16a62bbbab4"/>
    <ds:schemaRef ds:uri="39ee0e44-6734-4bb7-ab7a-d84f12dbebd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150340-B6CC-4402-8644-97891CDBAC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14cef2-33b6-4897-81dd-d16a62bbbab4"/>
    <ds:schemaRef ds:uri="39ee0e44-6734-4bb7-ab7a-d84f12dbeb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A1CB4A-1AD3-4125-9251-E8AAEF90C8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Jaclyn Escudero</dc:creator>
  <cp:lastModifiedBy>Shu, Qingbo</cp:lastModifiedBy>
  <dcterms:created xsi:type="dcterms:W3CDTF">2020-09-29T22:18:15Z</dcterms:created>
  <dcterms:modified xsi:type="dcterms:W3CDTF">2022-02-25T16:17:32Z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0x0101000CF7EC8FAB85EC4198A8BC3B916836A1</vt:lpwstr>
  </property>
</Properties>
</file>